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60" windowHeight="5550" activeTab="0"/>
  </bookViews>
  <sheets>
    <sheet name="Load Calculator" sheetId="1" r:id="rId1"/>
  </sheets>
  <definedNames/>
  <calcPr fullCalcOnLoad="1"/>
</workbook>
</file>

<file path=xl/sharedStrings.xml><?xml version="1.0" encoding="utf-8"?>
<sst xmlns="http://schemas.openxmlformats.org/spreadsheetml/2006/main" count="60" uniqueCount="44">
  <si>
    <t>Hot Air Balloon Load Calculator</t>
  </si>
  <si>
    <t>Balloon Weight</t>
  </si>
  <si>
    <t>Fuel Weight</t>
  </si>
  <si>
    <t>Basket &amp; Burner</t>
  </si>
  <si>
    <t>Kg</t>
  </si>
  <si>
    <t>Gross Lift</t>
  </si>
  <si>
    <t>All Up Weight</t>
  </si>
  <si>
    <t>Available Payload</t>
  </si>
  <si>
    <t>Barometric Pressure</t>
  </si>
  <si>
    <t>M3 Constant</t>
  </si>
  <si>
    <t>M3</t>
  </si>
  <si>
    <t>Balloon Volume</t>
  </si>
  <si>
    <t>PO</t>
  </si>
  <si>
    <t>Lift</t>
  </si>
  <si>
    <t>Worthingtons</t>
  </si>
  <si>
    <t>V30's</t>
  </si>
  <si>
    <t>Air Density</t>
  </si>
  <si>
    <t>Mb</t>
  </si>
  <si>
    <t>°C</t>
  </si>
  <si>
    <t>PatP@Balloonist.Com</t>
  </si>
  <si>
    <t xml:space="preserve">© Pat Pruchnickyj 2000 </t>
  </si>
  <si>
    <r>
      <t>m</t>
    </r>
    <r>
      <rPr>
        <vertAlign val="superscript"/>
        <sz val="10"/>
        <rFont val="Arial"/>
        <family val="2"/>
      </rPr>
      <t>3</t>
    </r>
  </si>
  <si>
    <t>Cu.Ft</t>
  </si>
  <si>
    <t>=</t>
  </si>
  <si>
    <r>
      <t>Kg/m</t>
    </r>
    <r>
      <rPr>
        <vertAlign val="superscript"/>
        <sz val="10"/>
        <rFont val="Arial"/>
        <family val="2"/>
      </rPr>
      <t>3</t>
    </r>
  </si>
  <si>
    <t>°F</t>
  </si>
  <si>
    <t>Feet</t>
  </si>
  <si>
    <t>Maximum Altitude</t>
  </si>
  <si>
    <t>Ambient Temperature</t>
  </si>
  <si>
    <t>Envelope Temperature</t>
  </si>
  <si>
    <t>Passengers (Inc. Pilot)</t>
  </si>
  <si>
    <t>Passenger Weight</t>
  </si>
  <si>
    <t>Air Pressure (QNH)</t>
  </si>
  <si>
    <t>ISA Temp</t>
  </si>
  <si>
    <t>Adjusted ISA</t>
  </si>
  <si>
    <t>Surface Temp</t>
  </si>
  <si>
    <r>
      <t>o</t>
    </r>
    <r>
      <rPr>
        <sz val="10"/>
        <rFont val="Arial"/>
        <family val="0"/>
      </rPr>
      <t>K</t>
    </r>
  </si>
  <si>
    <t>QNH</t>
  </si>
  <si>
    <r>
      <t>Kg/M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</si>
  <si>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</si>
  <si>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ISA Pressure</t>
  </si>
  <si>
    <t>New Lift</t>
  </si>
  <si>
    <t xml:space="preserve">   Air Density</t>
  </si>
  <si>
    <t>Metres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</si>
</sst>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#,##0.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9"/>
      <color indexed="20"/>
      <name val="Arial"/>
      <family val="0"/>
    </font>
    <font>
      <b/>
      <sz val="10"/>
      <color indexed="18"/>
      <name val="Arial"/>
      <family val="0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0" fontId="1" fillId="3" borderId="0" xfId="0" applyFont="1" applyFill="1" applyAlignment="1">
      <alignment/>
    </xf>
    <xf numFmtId="0" fontId="0" fillId="3" borderId="0" xfId="0" applyFont="1" applyFill="1" applyAlignment="1">
      <alignment/>
    </xf>
    <xf numFmtId="165" fontId="0" fillId="3" borderId="0" xfId="0" applyNumberFormat="1" applyFill="1" applyAlignment="1">
      <alignment/>
    </xf>
    <xf numFmtId="1" fontId="0" fillId="3" borderId="0" xfId="0" applyNumberFormat="1" applyFill="1" applyAlignment="1">
      <alignment/>
    </xf>
    <xf numFmtId="0" fontId="0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0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ont="1" applyFill="1" applyBorder="1" applyAlignment="1">
      <alignment horizontal="right"/>
    </xf>
    <xf numFmtId="0" fontId="0" fillId="3" borderId="8" xfId="0" applyFont="1" applyFill="1" applyBorder="1" applyAlignment="1">
      <alignment/>
    </xf>
    <xf numFmtId="0" fontId="4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horizontal="right"/>
    </xf>
    <xf numFmtId="0" fontId="6" fillId="3" borderId="0" xfId="0" applyFont="1" applyFill="1" applyAlignment="1">
      <alignment/>
    </xf>
    <xf numFmtId="0" fontId="6" fillId="2" borderId="5" xfId="0" applyFont="1" applyFill="1" applyBorder="1" applyAlignment="1">
      <alignment horizontal="right"/>
    </xf>
    <xf numFmtId="3" fontId="7" fillId="2" borderId="11" xfId="0" applyNumberFormat="1" applyFont="1" applyFill="1" applyBorder="1" applyAlignment="1" applyProtection="1">
      <alignment/>
      <protection locked="0"/>
    </xf>
    <xf numFmtId="0" fontId="7" fillId="2" borderId="11" xfId="0" applyFont="1" applyFill="1" applyBorder="1" applyAlignment="1" applyProtection="1">
      <alignment/>
      <protection locked="0"/>
    </xf>
    <xf numFmtId="0" fontId="0" fillId="3" borderId="7" xfId="0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3" borderId="7" xfId="0" applyFill="1" applyBorder="1" applyAlignment="1">
      <alignment/>
    </xf>
    <xf numFmtId="0" fontId="6" fillId="3" borderId="0" xfId="0" applyFont="1" applyFill="1" applyAlignment="1">
      <alignment/>
    </xf>
    <xf numFmtId="0" fontId="0" fillId="0" borderId="0" xfId="0" applyAlignment="1">
      <alignment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/>
    </xf>
    <xf numFmtId="3" fontId="1" fillId="3" borderId="7" xfId="0" applyNumberFormat="1" applyFont="1" applyFill="1" applyBorder="1" applyAlignment="1">
      <alignment/>
    </xf>
    <xf numFmtId="3" fontId="1" fillId="3" borderId="0" xfId="0" applyNumberFormat="1" applyFont="1" applyFill="1" applyAlignment="1">
      <alignment/>
    </xf>
    <xf numFmtId="0" fontId="0" fillId="3" borderId="0" xfId="0" applyNumberFormat="1" applyFill="1" applyAlignment="1">
      <alignment/>
    </xf>
    <xf numFmtId="0" fontId="0" fillId="3" borderId="0" xfId="0" applyFill="1" applyAlignment="1">
      <alignment horizontal="left"/>
    </xf>
    <xf numFmtId="0" fontId="3" fillId="2" borderId="4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8" fillId="3" borderId="0" xfId="0" applyFont="1" applyFill="1" applyAlignment="1">
      <alignment/>
    </xf>
    <xf numFmtId="0" fontId="2" fillId="2" borderId="1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"/>
  <sheetViews>
    <sheetView tabSelected="1" workbookViewId="0" topLeftCell="A1">
      <selection activeCell="T27" sqref="T27"/>
    </sheetView>
  </sheetViews>
  <sheetFormatPr defaultColWidth="9.140625" defaultRowHeight="12.75"/>
  <cols>
    <col min="1" max="1" width="4.7109375" style="0" customWidth="1"/>
    <col min="2" max="2" width="15.57421875" style="1" bestFit="1" customWidth="1"/>
    <col min="3" max="3" width="2.7109375" style="1" customWidth="1"/>
    <col min="4" max="4" width="0.5625" style="1" customWidth="1"/>
    <col min="5" max="5" width="7.8515625" style="0" customWidth="1"/>
    <col min="6" max="6" width="4.8515625" style="0" customWidth="1"/>
    <col min="7" max="7" width="2.00390625" style="37" customWidth="1"/>
    <col min="8" max="8" width="6.57421875" style="0" bestFit="1" customWidth="1"/>
    <col min="9" max="9" width="13.421875" style="0" customWidth="1"/>
    <col min="10" max="10" width="8.57421875" style="0" bestFit="1" customWidth="1"/>
    <col min="11" max="11" width="5.8515625" style="0" customWidth="1"/>
    <col min="12" max="12" width="15.57421875" style="0" hidden="1" customWidth="1"/>
    <col min="13" max="13" width="11.8515625" style="1" hidden="1" customWidth="1"/>
    <col min="14" max="15" width="12.00390625" style="0" hidden="1" customWidth="1"/>
    <col min="16" max="16" width="19.140625" style="0" hidden="1" customWidth="1"/>
    <col min="17" max="17" width="2.140625" style="0" bestFit="1" customWidth="1"/>
    <col min="18" max="18" width="7.140625" style="0" customWidth="1"/>
    <col min="20" max="20" width="4.7109375" style="0" customWidth="1"/>
    <col min="21" max="21" width="13.8515625" style="0" customWidth="1"/>
  </cols>
  <sheetData>
    <row r="1" spans="1:23" ht="12.75">
      <c r="A1" s="2"/>
      <c r="B1" s="22"/>
      <c r="C1" s="22"/>
      <c r="D1" s="22"/>
      <c r="E1" s="22"/>
      <c r="F1" s="22"/>
      <c r="G1" s="31"/>
      <c r="H1" s="22"/>
      <c r="I1" s="22"/>
      <c r="J1" s="22"/>
      <c r="K1" s="22"/>
      <c r="L1" s="22"/>
      <c r="M1" s="44"/>
      <c r="N1" s="2"/>
      <c r="O1" s="51"/>
      <c r="P1" s="22"/>
      <c r="Q1" s="22"/>
      <c r="R1" s="22"/>
      <c r="S1" s="22"/>
      <c r="T1" s="5"/>
      <c r="U1" s="1"/>
      <c r="W1" s="49"/>
    </row>
    <row r="2" spans="1:24" ht="14.25">
      <c r="A2" s="8"/>
      <c r="B2" s="9"/>
      <c r="C2" s="9"/>
      <c r="D2" s="9"/>
      <c r="E2" s="10" t="s">
        <v>0</v>
      </c>
      <c r="F2" s="8"/>
      <c r="G2" s="32"/>
      <c r="H2" s="8"/>
      <c r="I2" s="8"/>
      <c r="J2" s="8"/>
      <c r="K2" s="8"/>
      <c r="L2" s="8"/>
      <c r="M2" s="9"/>
      <c r="N2" s="8"/>
      <c r="O2" s="8"/>
      <c r="P2" s="8"/>
      <c r="Q2" s="8"/>
      <c r="R2" s="8"/>
      <c r="S2" s="8"/>
      <c r="T2" s="7"/>
      <c r="U2" s="1"/>
      <c r="V2" s="46"/>
      <c r="X2" s="47"/>
    </row>
    <row r="3" spans="1:22" ht="12.75">
      <c r="A3" s="8"/>
      <c r="B3" s="9"/>
      <c r="C3" s="9"/>
      <c r="D3" s="9"/>
      <c r="E3" s="11"/>
      <c r="F3" s="8"/>
      <c r="G3" s="32"/>
      <c r="H3" s="8"/>
      <c r="I3" s="8"/>
      <c r="J3" s="8"/>
      <c r="K3" s="8"/>
      <c r="L3" s="8"/>
      <c r="M3" s="9" t="s">
        <v>9</v>
      </c>
      <c r="N3" s="42">
        <v>0.028</v>
      </c>
      <c r="O3" s="42"/>
      <c r="P3" s="8"/>
      <c r="Q3" s="8"/>
      <c r="R3" s="8"/>
      <c r="S3" s="8"/>
      <c r="T3" s="7"/>
      <c r="U3" s="1"/>
      <c r="V3" s="46"/>
    </row>
    <row r="4" spans="1:22" ht="14.25">
      <c r="A4" s="8"/>
      <c r="B4" s="9" t="s">
        <v>11</v>
      </c>
      <c r="C4" s="16"/>
      <c r="D4" s="16"/>
      <c r="E4" s="28">
        <v>77000</v>
      </c>
      <c r="F4" s="8" t="s">
        <v>22</v>
      </c>
      <c r="G4" s="38" t="s">
        <v>23</v>
      </c>
      <c r="H4" s="39">
        <f>E4*0.028316847</f>
        <v>2180.397219</v>
      </c>
      <c r="I4" s="8" t="s">
        <v>21</v>
      </c>
      <c r="J4" s="8"/>
      <c r="K4" s="8"/>
      <c r="L4" s="8"/>
      <c r="M4" s="9" t="s">
        <v>10</v>
      </c>
      <c r="N4" s="42">
        <f>E4*N3</f>
        <v>2156</v>
      </c>
      <c r="O4" s="42"/>
      <c r="P4" s="8"/>
      <c r="Q4" s="8"/>
      <c r="R4" s="43" t="s">
        <v>42</v>
      </c>
      <c r="S4" s="8"/>
      <c r="T4" s="7"/>
      <c r="U4" s="1"/>
      <c r="V4" s="46"/>
    </row>
    <row r="5" spans="1:21" ht="14.25">
      <c r="A5" s="8"/>
      <c r="B5" s="9" t="s">
        <v>1</v>
      </c>
      <c r="C5" s="16"/>
      <c r="D5" s="16"/>
      <c r="E5" s="29">
        <v>95</v>
      </c>
      <c r="F5" s="8" t="s">
        <v>4</v>
      </c>
      <c r="G5" s="32"/>
      <c r="H5" s="8"/>
      <c r="I5" s="9" t="s">
        <v>32</v>
      </c>
      <c r="J5" s="29">
        <v>1013.25</v>
      </c>
      <c r="K5" s="8" t="s">
        <v>17</v>
      </c>
      <c r="L5" s="8"/>
      <c r="M5" s="9" t="s">
        <v>12</v>
      </c>
      <c r="N5" s="42">
        <f>(0.3483*R7)/(273+N8)</f>
        <v>1.0171180712142254</v>
      </c>
      <c r="O5" s="42"/>
      <c r="P5" s="9" t="s">
        <v>16</v>
      </c>
      <c r="Q5" s="9" t="s">
        <v>23</v>
      </c>
      <c r="R5" s="12">
        <f>(0.3483*J5)/(273+J8)</f>
        <v>1.2470493816254418</v>
      </c>
      <c r="S5" s="8" t="s">
        <v>24</v>
      </c>
      <c r="T5" s="7"/>
      <c r="U5" s="1"/>
    </row>
    <row r="6" spans="1:24" ht="14.25">
      <c r="A6" s="8"/>
      <c r="B6" s="9" t="s">
        <v>14</v>
      </c>
      <c r="C6" s="29">
        <v>0</v>
      </c>
      <c r="D6" s="6"/>
      <c r="E6" s="17"/>
      <c r="F6" s="8"/>
      <c r="G6" s="32"/>
      <c r="H6" s="8"/>
      <c r="I6" s="9" t="s">
        <v>27</v>
      </c>
      <c r="J6" s="28">
        <v>6000</v>
      </c>
      <c r="K6" s="8" t="s">
        <v>26</v>
      </c>
      <c r="L6" s="8"/>
      <c r="M6" s="9" t="s">
        <v>13</v>
      </c>
      <c r="N6" s="42">
        <f>(N4*N5*(J9-N8))/(273+J9)</f>
        <v>599.6688184366293</v>
      </c>
      <c r="O6" s="8" t="s">
        <v>4</v>
      </c>
      <c r="P6" s="8"/>
      <c r="Q6" s="9" t="s">
        <v>23</v>
      </c>
      <c r="R6" s="39">
        <f>J6*0.3048</f>
        <v>1828.8000000000002</v>
      </c>
      <c r="S6" s="8" t="s">
        <v>43</v>
      </c>
      <c r="T6" s="7"/>
      <c r="U6" s="1"/>
      <c r="V6" s="46"/>
      <c r="X6" s="47"/>
    </row>
    <row r="7" spans="1:24" ht="14.25">
      <c r="A7" s="8"/>
      <c r="B7" s="9" t="s">
        <v>15</v>
      </c>
      <c r="C7" s="29">
        <v>3</v>
      </c>
      <c r="D7" s="6"/>
      <c r="E7" s="17"/>
      <c r="F7" s="8"/>
      <c r="G7" s="32"/>
      <c r="H7" s="8"/>
      <c r="I7" s="9"/>
      <c r="J7" s="8"/>
      <c r="K7" s="8"/>
      <c r="L7" s="8"/>
      <c r="M7" s="9" t="s">
        <v>33</v>
      </c>
      <c r="N7" s="8">
        <f>J8-(J6/500)</f>
        <v>-2</v>
      </c>
      <c r="O7" s="11">
        <f>N7+273</f>
        <v>271</v>
      </c>
      <c r="P7" s="9" t="s">
        <v>8</v>
      </c>
      <c r="Q7" s="9"/>
      <c r="R7" s="13">
        <f>J5*EXP(-R6/7400)</f>
        <v>791.3838567299887</v>
      </c>
      <c r="S7" s="8" t="s">
        <v>17</v>
      </c>
      <c r="T7" s="7"/>
      <c r="U7" s="1"/>
      <c r="V7" s="46"/>
      <c r="X7" s="47"/>
    </row>
    <row r="8" spans="1:21" ht="12.75">
      <c r="A8" s="8"/>
      <c r="B8" s="9" t="s">
        <v>2</v>
      </c>
      <c r="C8" s="9"/>
      <c r="D8" s="9"/>
      <c r="E8" s="10">
        <f>(C7*48)+(C6*34)</f>
        <v>144</v>
      </c>
      <c r="F8" s="8" t="s">
        <v>4</v>
      </c>
      <c r="G8" s="32"/>
      <c r="H8" s="8"/>
      <c r="I8" s="9" t="s">
        <v>28</v>
      </c>
      <c r="J8" s="29">
        <v>10</v>
      </c>
      <c r="K8" s="8" t="s">
        <v>18</v>
      </c>
      <c r="L8" s="8"/>
      <c r="M8" s="9" t="s">
        <v>34</v>
      </c>
      <c r="N8" s="8">
        <f>IF(N7&gt;-55.3,N7,-55.3)</f>
        <v>-2</v>
      </c>
      <c r="O8" s="11">
        <f>N8+273</f>
        <v>271</v>
      </c>
      <c r="P8" s="8"/>
      <c r="Q8" s="9" t="s">
        <v>23</v>
      </c>
      <c r="R8" s="8">
        <f>J8*1.8+32</f>
        <v>50</v>
      </c>
      <c r="S8" s="8" t="s">
        <v>25</v>
      </c>
      <c r="T8" s="7"/>
      <c r="U8" s="1"/>
    </row>
    <row r="9" spans="1:22" ht="14.25">
      <c r="A9" s="8"/>
      <c r="B9" s="9" t="s">
        <v>3</v>
      </c>
      <c r="C9" s="16"/>
      <c r="D9" s="16"/>
      <c r="E9" s="29">
        <v>76</v>
      </c>
      <c r="F9" s="8" t="s">
        <v>4</v>
      </c>
      <c r="G9" s="32"/>
      <c r="H9" s="8"/>
      <c r="I9" s="9" t="s">
        <v>29</v>
      </c>
      <c r="J9" s="29">
        <v>100</v>
      </c>
      <c r="K9" s="8" t="s">
        <v>18</v>
      </c>
      <c r="L9" s="8"/>
      <c r="M9" s="9" t="s">
        <v>35</v>
      </c>
      <c r="N9" s="8">
        <f>J8+273</f>
        <v>283</v>
      </c>
      <c r="O9" s="50" t="s">
        <v>36</v>
      </c>
      <c r="P9" s="8"/>
      <c r="Q9" s="9" t="s">
        <v>23</v>
      </c>
      <c r="R9" s="8">
        <f>J9*1.8+32</f>
        <v>212</v>
      </c>
      <c r="S9" s="8" t="s">
        <v>25</v>
      </c>
      <c r="T9" s="7"/>
      <c r="U9" s="1"/>
      <c r="V9" s="48"/>
    </row>
    <row r="10" spans="1:22" ht="14.25">
      <c r="A10" s="8"/>
      <c r="B10" s="9" t="s">
        <v>30</v>
      </c>
      <c r="C10" s="29">
        <v>3</v>
      </c>
      <c r="D10" s="6"/>
      <c r="E10" s="17"/>
      <c r="F10" s="8"/>
      <c r="G10" s="32"/>
      <c r="H10" s="8"/>
      <c r="I10" s="8"/>
      <c r="J10" s="8"/>
      <c r="K10" s="8"/>
      <c r="L10" s="8"/>
      <c r="M10" s="9" t="s">
        <v>37</v>
      </c>
      <c r="N10" s="8">
        <f>J5*10.1972</f>
        <v>10332.3129</v>
      </c>
      <c r="O10" s="8" t="s">
        <v>38</v>
      </c>
      <c r="P10" s="42"/>
      <c r="Q10" s="8"/>
      <c r="R10" s="8"/>
      <c r="S10" s="8"/>
      <c r="T10" s="7"/>
      <c r="U10" s="1"/>
      <c r="V10" s="46"/>
    </row>
    <row r="11" spans="1:21" ht="14.25">
      <c r="A11" s="8"/>
      <c r="B11" s="9" t="s">
        <v>31</v>
      </c>
      <c r="C11" s="9"/>
      <c r="D11" s="9"/>
      <c r="E11" s="10">
        <f>C10*77</f>
        <v>231</v>
      </c>
      <c r="F11" s="8" t="s">
        <v>4</v>
      </c>
      <c r="G11" s="32"/>
      <c r="H11" s="8"/>
      <c r="I11" s="8"/>
      <c r="J11" s="8"/>
      <c r="K11" s="8"/>
      <c r="L11" s="8"/>
      <c r="M11" s="9" t="s">
        <v>11</v>
      </c>
      <c r="N11" s="8">
        <f>E4*0.028316847</f>
        <v>2180.397219</v>
      </c>
      <c r="O11" s="42" t="s">
        <v>39</v>
      </c>
      <c r="P11" s="42"/>
      <c r="Q11" s="8"/>
      <c r="R11" s="8"/>
      <c r="S11" s="8"/>
      <c r="T11" s="7"/>
      <c r="U11" s="1"/>
    </row>
    <row r="12" spans="1:20" ht="14.25">
      <c r="A12" s="8"/>
      <c r="B12" s="14" t="s">
        <v>6</v>
      </c>
      <c r="C12" s="9"/>
      <c r="D12" s="9"/>
      <c r="E12" s="10">
        <f>E5+E8+E9+E11</f>
        <v>546</v>
      </c>
      <c r="F12" s="11" t="s">
        <v>4</v>
      </c>
      <c r="G12" s="33"/>
      <c r="H12" s="11"/>
      <c r="I12" s="14" t="s">
        <v>5</v>
      </c>
      <c r="J12" s="41">
        <f>N14</f>
        <v>606.4546493693148</v>
      </c>
      <c r="K12" s="11" t="s">
        <v>4</v>
      </c>
      <c r="L12" s="8"/>
      <c r="M12" s="9" t="s">
        <v>40</v>
      </c>
      <c r="N12" s="8">
        <f>R7*10.1972</f>
        <v>8069.899463847041</v>
      </c>
      <c r="O12" s="8" t="s">
        <v>38</v>
      </c>
      <c r="P12" s="42"/>
      <c r="Q12" s="8"/>
      <c r="R12" s="8"/>
      <c r="S12" s="8"/>
      <c r="T12" s="7"/>
    </row>
    <row r="13" spans="1:20" ht="12.75">
      <c r="A13" s="8"/>
      <c r="B13" s="15"/>
      <c r="C13" s="15"/>
      <c r="D13" s="15"/>
      <c r="E13" s="10"/>
      <c r="F13" s="10"/>
      <c r="G13" s="34"/>
      <c r="H13" s="10"/>
      <c r="I13" s="10"/>
      <c r="J13" s="10"/>
      <c r="K13" s="10"/>
      <c r="L13" s="8"/>
      <c r="M13" s="42"/>
      <c r="N13" s="42"/>
      <c r="O13" s="42"/>
      <c r="P13" s="42"/>
      <c r="Q13" s="8"/>
      <c r="R13" s="8"/>
      <c r="S13" s="8"/>
      <c r="T13" s="7"/>
    </row>
    <row r="14" spans="1:20" ht="12.75">
      <c r="A14" s="8"/>
      <c r="B14" s="9"/>
      <c r="C14" s="9"/>
      <c r="D14" s="9"/>
      <c r="E14" s="8"/>
      <c r="F14" s="18"/>
      <c r="G14" s="35"/>
      <c r="H14" s="30"/>
      <c r="I14" s="19" t="s">
        <v>7</v>
      </c>
      <c r="J14" s="40">
        <f>J12-E12</f>
        <v>60.45464936931478</v>
      </c>
      <c r="K14" s="20" t="s">
        <v>4</v>
      </c>
      <c r="L14" s="8"/>
      <c r="M14" s="42" t="s">
        <v>41</v>
      </c>
      <c r="N14" s="42">
        <f>(R5*N9/N10)*N11*N12*((1/O8)-(1/(J9+273)))</f>
        <v>606.4546493693148</v>
      </c>
      <c r="O14" s="42"/>
      <c r="P14" s="42"/>
      <c r="Q14" s="8"/>
      <c r="R14" s="8"/>
      <c r="S14" s="8"/>
      <c r="T14" s="7"/>
    </row>
    <row r="15" spans="1:20" ht="12.75">
      <c r="A15" s="8"/>
      <c r="B15" s="9"/>
      <c r="C15" s="9"/>
      <c r="D15" s="9"/>
      <c r="E15" s="8"/>
      <c r="F15" s="8"/>
      <c r="G15" s="32"/>
      <c r="H15" s="8"/>
      <c r="I15" s="8"/>
      <c r="J15" s="8"/>
      <c r="K15" s="8"/>
      <c r="L15" s="8"/>
      <c r="M15" s="42"/>
      <c r="N15" s="42"/>
      <c r="O15" s="42"/>
      <c r="P15" s="8"/>
      <c r="Q15" s="8"/>
      <c r="R15" s="8"/>
      <c r="S15" s="8"/>
      <c r="T15" s="7"/>
    </row>
    <row r="16" spans="1:20" ht="12.75">
      <c r="A16" s="23"/>
      <c r="B16" s="24" t="s">
        <v>19</v>
      </c>
      <c r="C16" s="25"/>
      <c r="D16" s="25"/>
      <c r="E16" s="26"/>
      <c r="F16" s="26"/>
      <c r="G16" s="36"/>
      <c r="H16" s="26"/>
      <c r="I16" s="26"/>
      <c r="J16" s="26"/>
      <c r="K16" s="26"/>
      <c r="L16" s="26"/>
      <c r="M16" s="42"/>
      <c r="N16" s="42"/>
      <c r="O16" s="42"/>
      <c r="P16" s="26"/>
      <c r="Q16" s="26"/>
      <c r="R16" s="26"/>
      <c r="S16" s="26"/>
      <c r="T16" s="27" t="s">
        <v>20</v>
      </c>
    </row>
    <row r="17" spans="1:20" ht="12.75">
      <c r="A17" s="21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45"/>
      <c r="N17" s="3"/>
      <c r="O17" s="3"/>
      <c r="P17" s="3"/>
      <c r="Q17" s="3"/>
      <c r="R17" s="3"/>
      <c r="S17" s="3"/>
      <c r="T17" s="4"/>
    </row>
  </sheetData>
  <sheetProtection password="BB9F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www.countieschallenge.co.uk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 Air Balloon Load Calculator</dc:title>
  <dc:subject/>
  <dc:creator>Pat Pruchnickyj</dc:creator>
  <cp:keywords/>
  <dc:description/>
  <cp:lastModifiedBy>Pat &amp; Julie Pruchnickyj</cp:lastModifiedBy>
  <dcterms:created xsi:type="dcterms:W3CDTF">2000-04-04T10:24:09Z</dcterms:created>
  <dcterms:modified xsi:type="dcterms:W3CDTF">2010-06-18T14:52:40Z</dcterms:modified>
  <cp:category/>
  <cp:version/>
  <cp:contentType/>
  <cp:contentStatus/>
</cp:coreProperties>
</file>